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8070" activeTab="1"/>
  </bookViews>
  <sheets>
    <sheet name="Nasadenie" sheetId="1" r:id="rId1"/>
    <sheet name="6" sheetId="2" r:id="rId2"/>
    <sheet name="Body" sheetId="3" r:id="rId3"/>
  </sheets>
  <definedNames>
    <definedName name="_1Excel_BuiltIn_Print_Area_1_1" localSheetId="0">Nasadenie!$B$3:$I$9</definedName>
    <definedName name="_2Excel_BuiltIn_Print_Area_1_1">#REF!</definedName>
    <definedName name="Excel_BuiltIn_Print_Area">#REF!</definedName>
    <definedName name="fillPlayers_1" localSheetId="0">Nasadenie!$C$4</definedName>
    <definedName name="fillPlayers_1">#REF!</definedName>
    <definedName name="fillPlayers_1_1" localSheetId="0">Nasadenie!$C$4</definedName>
    <definedName name="fillPlayers_1_1">#REF!</definedName>
    <definedName name="fillPlayers_10_1" localSheetId="0">Nasadenie!$C$4:$I$9</definedName>
    <definedName name="fillPlayers_10_1">#REF!</definedName>
    <definedName name="fillPlayers_11_1" localSheetId="0">Nasadenie!$C$4</definedName>
    <definedName name="fillPlayers_11_1">#REF!</definedName>
    <definedName name="fillPlayers_2_1" localSheetId="0">Nasadenie!$C$4</definedName>
    <definedName name="fillPlayers_2_1">#REF!</definedName>
    <definedName name="fillPlayers_3_1" localSheetId="0">Nasadenie!$C$4</definedName>
    <definedName name="fillPlayers_3_1">#REF!</definedName>
    <definedName name="fillPlayers_4_1" localSheetId="0">Nasadenie!$C$4</definedName>
    <definedName name="fillPlayers_4_1">#REF!</definedName>
    <definedName name="fillPlayers_5_1" localSheetId="0">Nasadenie!$C$4:$H$10</definedName>
    <definedName name="fillPlayers_5_1">#REF!</definedName>
    <definedName name="fillPlayers_6_1" localSheetId="0">Nasadenie!$C$4:$H$10</definedName>
    <definedName name="fillPlayers_6_1">#REF!</definedName>
    <definedName name="fillPlayers_7_1" localSheetId="0">Nasadenie!$C$4:$J$9</definedName>
    <definedName name="fillPlayers_7_1">#REF!</definedName>
    <definedName name="fillPlayers_8_1" localSheetId="0">Nasadenie!$C$4:$I$9</definedName>
    <definedName name="fillPlayers_8_1">#REF!</definedName>
    <definedName name="fillPlayers_9_1" localSheetId="0">Nasadenie!$C$4:$I$9</definedName>
    <definedName name="fillPlayers_9_1">#REF!</definedName>
    <definedName name="_xlnm.Print_Area" localSheetId="0">Nasadenie!$A$3:$L$120</definedName>
  </definedNames>
  <calcPr calcId="125725"/>
</workbook>
</file>

<file path=xl/calcChain.xml><?xml version="1.0" encoding="utf-8"?>
<calcChain xmlns="http://schemas.openxmlformats.org/spreadsheetml/2006/main">
  <c r="R10" i="2"/>
  <c r="Q10"/>
  <c r="R8"/>
  <c r="Q8"/>
  <c r="R7"/>
  <c r="Q7"/>
  <c r="Q6"/>
  <c r="R6"/>
  <c r="R11"/>
  <c r="Q11"/>
  <c r="R9"/>
  <c r="Q9"/>
  <c r="S11"/>
  <c r="S10"/>
  <c r="S9"/>
  <c r="S8"/>
  <c r="S7"/>
  <c r="S6"/>
  <c r="L6"/>
  <c r="M6"/>
  <c r="B11"/>
  <c r="C11"/>
  <c r="H14"/>
  <c r="I14"/>
  <c r="J14"/>
  <c r="K14"/>
  <c r="H15"/>
  <c r="I15"/>
  <c r="J15"/>
  <c r="K15"/>
  <c r="H16"/>
  <c r="I16"/>
  <c r="J16"/>
  <c r="K16"/>
  <c r="L16"/>
  <c r="M16"/>
  <c r="H17"/>
  <c r="I17"/>
  <c r="J17"/>
  <c r="K17"/>
  <c r="H18"/>
  <c r="I18"/>
  <c r="J18"/>
  <c r="K18"/>
  <c r="H19"/>
  <c r="I19"/>
  <c r="J19"/>
  <c r="K19"/>
  <c r="H20"/>
  <c r="I20"/>
  <c r="J20"/>
  <c r="K20"/>
  <c r="H21"/>
  <c r="I21"/>
  <c r="J21"/>
  <c r="K21"/>
  <c r="L21"/>
  <c r="M21"/>
  <c r="H22"/>
  <c r="I22"/>
  <c r="J22"/>
  <c r="K22"/>
  <c r="J23"/>
  <c r="K23"/>
  <c r="L23"/>
  <c r="M23"/>
  <c r="H24"/>
  <c r="I24"/>
  <c r="J24"/>
  <c r="K24"/>
  <c r="H25"/>
  <c r="I25"/>
  <c r="J25"/>
  <c r="K25"/>
  <c r="H26"/>
  <c r="I26"/>
  <c r="J26"/>
  <c r="K26"/>
  <c r="H27"/>
  <c r="I27"/>
  <c r="J27"/>
  <c r="K27"/>
  <c r="H28"/>
  <c r="I28"/>
  <c r="J28"/>
  <c r="K28"/>
  <c r="A4" i="3"/>
  <c r="C4"/>
  <c r="A5"/>
  <c r="C5"/>
  <c r="A6"/>
  <c r="C6"/>
  <c r="A7"/>
  <c r="C7"/>
  <c r="C8" s="1"/>
  <c r="I4" i="1"/>
  <c r="J4"/>
  <c r="A6" i="2" s="1"/>
  <c r="B5" i="3" s="1"/>
  <c r="I5" i="1"/>
  <c r="J5"/>
  <c r="A7" i="2" s="1"/>
  <c r="B3" i="3" s="1"/>
  <c r="I6" i="1"/>
  <c r="J6"/>
  <c r="A8" i="2" s="1"/>
  <c r="B6" i="3" s="1"/>
  <c r="I7" i="1"/>
  <c r="J7"/>
  <c r="A9" i="2" s="1"/>
  <c r="B7" i="3" s="1"/>
  <c r="I8" i="1"/>
  <c r="J8"/>
  <c r="A10" i="2" s="1"/>
  <c r="B4" i="3" s="1"/>
  <c r="I9" i="1"/>
  <c r="J9"/>
  <c r="A11" i="2" s="1"/>
  <c r="B8" i="3" s="1"/>
  <c r="F28" i="2" l="1"/>
  <c r="F27"/>
  <c r="F26"/>
  <c r="F25"/>
  <c r="F24"/>
  <c r="F23"/>
  <c r="F22"/>
  <c r="F21"/>
  <c r="F20"/>
  <c r="F19"/>
  <c r="F18"/>
  <c r="F17"/>
  <c r="F16"/>
  <c r="F15"/>
  <c r="F14"/>
  <c r="G28"/>
  <c r="G27"/>
  <c r="G26"/>
  <c r="G25"/>
  <c r="G24"/>
  <c r="G23"/>
  <c r="G22"/>
  <c r="G21"/>
  <c r="G20"/>
  <c r="G19"/>
  <c r="G18"/>
  <c r="G17"/>
  <c r="G16"/>
  <c r="G15"/>
  <c r="G14"/>
  <c r="D5"/>
  <c r="D17"/>
  <c r="D24"/>
  <c r="D27"/>
  <c r="B15"/>
  <c r="B20"/>
  <c r="F10"/>
  <c r="K8"/>
  <c r="D6"/>
  <c r="C7"/>
  <c r="K9"/>
  <c r="H10"/>
  <c r="L8"/>
  <c r="G11"/>
  <c r="I7"/>
  <c r="D9"/>
  <c r="B8"/>
  <c r="G6"/>
  <c r="M10"/>
  <c r="J11"/>
  <c r="H6"/>
  <c r="C9"/>
  <c r="F7"/>
  <c r="E8"/>
  <c r="I11"/>
  <c r="L9"/>
  <c r="B10"/>
  <c r="K6"/>
  <c r="M7"/>
  <c r="D11"/>
  <c r="H8"/>
  <c r="G9"/>
  <c r="J7"/>
  <c r="E10"/>
  <c r="L5"/>
  <c r="D14"/>
  <c r="D19"/>
  <c r="D25"/>
  <c r="B17"/>
  <c r="B22"/>
  <c r="D15"/>
  <c r="D22"/>
  <c r="J5"/>
  <c r="B18"/>
  <c r="B26"/>
  <c r="B28"/>
  <c r="H5"/>
  <c r="D16"/>
  <c r="D21"/>
  <c r="D26"/>
  <c r="B19"/>
  <c r="B24"/>
  <c r="D20"/>
  <c r="D28"/>
  <c r="F5"/>
  <c r="B16"/>
  <c r="B23"/>
  <c r="B25"/>
  <c r="D18"/>
  <c r="D23"/>
  <c r="B5"/>
  <c r="B14"/>
  <c r="B21"/>
  <c r="B27"/>
  <c r="J8"/>
  <c r="G10"/>
  <c r="E6"/>
  <c r="B7"/>
  <c r="J9"/>
  <c r="I10"/>
  <c r="M8"/>
  <c r="F11"/>
  <c r="E9"/>
  <c r="H7"/>
  <c r="F6"/>
  <c r="C8"/>
  <c r="L10"/>
  <c r="K11"/>
  <c r="I6"/>
  <c r="B9"/>
  <c r="G7"/>
  <c r="D8"/>
  <c r="M9"/>
  <c r="H11"/>
  <c r="J6"/>
  <c r="C10"/>
  <c r="E11"/>
  <c r="L7"/>
  <c r="I8"/>
  <c r="F9"/>
  <c r="K7"/>
  <c r="D10"/>
  <c r="P11"/>
  <c r="O11" l="1"/>
  <c r="O9"/>
  <c r="N9"/>
  <c r="O7"/>
  <c r="N7"/>
  <c r="N10"/>
  <c r="O10"/>
  <c r="N8"/>
  <c r="O8"/>
  <c r="N6"/>
  <c r="O6"/>
  <c r="P6"/>
  <c r="P9"/>
  <c r="P7"/>
  <c r="P10"/>
  <c r="P8"/>
  <c r="N11"/>
</calcChain>
</file>

<file path=xl/sharedStrings.xml><?xml version="1.0" encoding="utf-8"?>
<sst xmlns="http://schemas.openxmlformats.org/spreadsheetml/2006/main" count="55" uniqueCount="43">
  <si>
    <t>Nasadenie</t>
  </si>
  <si>
    <t>Hráč 1</t>
  </si>
  <si>
    <t>Hráč 2</t>
  </si>
  <si>
    <t>BODY spolu</t>
  </si>
  <si>
    <t>Názov družstva  (hráč 1 / hráč 2)</t>
  </si>
  <si>
    <t>Priezvisko</t>
  </si>
  <si>
    <t>Meno</t>
  </si>
  <si>
    <t>body 2012</t>
  </si>
  <si>
    <t>Lakatoš</t>
  </si>
  <si>
    <t>Jakub</t>
  </si>
  <si>
    <t>Repovský</t>
  </si>
  <si>
    <t>Peter</t>
  </si>
  <si>
    <t>Gajdoš</t>
  </si>
  <si>
    <t>Anton</t>
  </si>
  <si>
    <t>Tivadar</t>
  </si>
  <si>
    <t>Martin</t>
  </si>
  <si>
    <t>Forgáč</t>
  </si>
  <si>
    <t>Radovan</t>
  </si>
  <si>
    <t>Lukeš</t>
  </si>
  <si>
    <t>Pavol</t>
  </si>
  <si>
    <t>Mišľan</t>
  </si>
  <si>
    <t>Ľudovít</t>
  </si>
  <si>
    <t>Princík</t>
  </si>
  <si>
    <t>Pliško</t>
  </si>
  <si>
    <t>Marek</t>
  </si>
  <si>
    <t>Patrik</t>
  </si>
  <si>
    <t>Puškáš</t>
  </si>
  <si>
    <t>Radoslav</t>
  </si>
  <si>
    <t>Šimko</t>
  </si>
  <si>
    <t>Miroslav</t>
  </si>
  <si>
    <t>Beachvolejbalova liga 2013 - 1. turnaj</t>
  </si>
  <si>
    <t>Body</t>
  </si>
  <si>
    <t>Sety</t>
  </si>
  <si>
    <t>Poradie</t>
  </si>
  <si>
    <t>X</t>
  </si>
  <si>
    <t>Číslo zápasu</t>
  </si>
  <si>
    <t>Súperi</t>
  </si>
  <si>
    <t>Stav</t>
  </si>
  <si>
    <t>1. set</t>
  </si>
  <si>
    <t>2. set</t>
  </si>
  <si>
    <t>Tiebreak</t>
  </si>
  <si>
    <t>Konečné umiestnenie</t>
  </si>
  <si>
    <t>Družstvo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</si>
</sst>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"/>
  </numFmts>
  <fonts count="13">
    <font>
      <sz val="10"/>
      <name val="Arial"/>
      <charset val="129"/>
    </font>
    <font>
      <sz val="12"/>
      <name val="Times New Roman"/>
      <charset val="129"/>
    </font>
    <font>
      <sz val="16"/>
      <name val="Times New Roman"/>
      <charset val="129"/>
    </font>
    <font>
      <sz val="10"/>
      <name val="Arial"/>
      <charset val="129"/>
    </font>
    <font>
      <b/>
      <sz val="13"/>
      <name val="Times New Roman CE"/>
      <charset val="129"/>
    </font>
    <font>
      <b/>
      <sz val="12"/>
      <name val="Times New Roman CE"/>
      <charset val="129"/>
    </font>
    <font>
      <b/>
      <sz val="15"/>
      <name val="Times New Roman CE"/>
      <charset val="129"/>
    </font>
    <font>
      <b/>
      <sz val="11"/>
      <name val="Times New Roman CE"/>
      <charset val="129"/>
    </font>
    <font>
      <sz val="10"/>
      <name val="Times New Roman CE"/>
      <charset val="129"/>
    </font>
    <font>
      <b/>
      <sz val="9"/>
      <name val="Times New Roman CE"/>
      <charset val="129"/>
    </font>
    <font>
      <sz val="10"/>
      <name val="Times New Roman CE"/>
      <charset val="129"/>
    </font>
    <font>
      <sz val="10"/>
      <name val="Times New Roman"/>
      <charset val="129"/>
    </font>
    <font>
      <sz val="10"/>
      <name val="Times New Roman CE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1" xfId="0" applyFont="1" applyFill="1" applyBorder="1" applyAlignment="1">
      <alignment horizontal="center" vertical="center" textRotation="90" wrapText="1"/>
    </xf>
  </cellStyleXfs>
  <cellXfs count="104">
    <xf numFmtId="0" fontId="0" fillId="0" borderId="0" xfId="0"/>
    <xf numFmtId="0" fontId="1" fillId="0" borderId="0" xfId="0" applyFont="1"/>
    <xf numFmtId="0" fontId="5" fillId="0" borderId="0" xfId="1" applyFont="1" applyBorder="1" applyAlignment="1">
      <alignment horizontal="center" vertical="center" textRotation="90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1" xfId="1" applyFont="1" applyBorder="1" applyAlignment="1">
      <alignment horizontal="center" vertical="center" textRotation="90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/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/>
    <xf numFmtId="0" fontId="6" fillId="0" borderId="8" xfId="1" applyFont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textRotation="90" wrapText="1"/>
    </xf>
    <xf numFmtId="0" fontId="9" fillId="0" borderId="9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0" xfId="1" applyFont="1" applyFill="1"/>
    <xf numFmtId="0" fontId="9" fillId="0" borderId="2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0" xfId="1" applyFont="1"/>
    <xf numFmtId="0" fontId="9" fillId="0" borderId="1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164" fontId="8" fillId="0" borderId="16" xfId="1" applyNumberFormat="1" applyFont="1" applyBorder="1" applyAlignment="1">
      <alignment horizontal="center" vertical="center"/>
    </xf>
    <xf numFmtId="165" fontId="8" fillId="0" borderId="8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164" fontId="8" fillId="0" borderId="17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164" fontId="8" fillId="0" borderId="18" xfId="1" applyNumberFormat="1" applyFont="1" applyBorder="1" applyAlignment="1">
      <alignment horizontal="center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22" xfId="1" applyFont="1" applyBorder="1" applyAlignment="1">
      <alignment vertical="center"/>
    </xf>
    <xf numFmtId="164" fontId="8" fillId="0" borderId="23" xfId="1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164" fontId="8" fillId="0" borderId="25" xfId="1" applyNumberFormat="1" applyFont="1" applyBorder="1" applyAlignment="1">
      <alignment horizontal="center" vertical="center"/>
    </xf>
    <xf numFmtId="0" fontId="8" fillId="0" borderId="26" xfId="1" applyFont="1" applyBorder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8" fillId="0" borderId="7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164" fontId="8" fillId="0" borderId="28" xfId="1" applyNumberFormat="1" applyFont="1" applyBorder="1" applyAlignment="1">
      <alignment horizontal="center" vertical="center"/>
    </xf>
    <xf numFmtId="164" fontId="8" fillId="0" borderId="27" xfId="1" applyNumberFormat="1" applyFont="1" applyBorder="1" applyAlignment="1">
      <alignment horizontal="center" vertical="center"/>
    </xf>
    <xf numFmtId="165" fontId="8" fillId="0" borderId="29" xfId="1" applyNumberFormat="1" applyFont="1" applyBorder="1" applyAlignment="1">
      <alignment horizontal="center" vertical="center"/>
    </xf>
    <xf numFmtId="0" fontId="8" fillId="0" borderId="30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left" vertical="center"/>
    </xf>
    <xf numFmtId="0" fontId="10" fillId="0" borderId="33" xfId="1" applyFont="1" applyBorder="1" applyAlignment="1">
      <alignment horizontal="center" vertical="center"/>
    </xf>
    <xf numFmtId="0" fontId="11" fillId="2" borderId="34" xfId="0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Alignment="1"/>
    <xf numFmtId="0" fontId="11" fillId="2" borderId="34" xfId="0" applyFont="1" applyFill="1" applyBorder="1"/>
    <xf numFmtId="0" fontId="11" fillId="2" borderId="34" xfId="0" applyFont="1" applyFill="1" applyBorder="1" applyAlignment="1">
      <alignment horizontal="center"/>
    </xf>
    <xf numFmtId="0" fontId="11" fillId="0" borderId="35" xfId="0" applyFont="1" applyBorder="1" applyAlignment="1">
      <alignment horizontal="right"/>
    </xf>
    <xf numFmtId="0" fontId="11" fillId="0" borderId="36" xfId="0" applyFont="1" applyBorder="1" applyAlignment="1">
      <alignment horizontal="left"/>
    </xf>
    <xf numFmtId="0" fontId="11" fillId="0" borderId="34" xfId="0" applyFont="1" applyBorder="1"/>
    <xf numFmtId="0" fontId="11" fillId="0" borderId="34" xfId="0" applyFont="1" applyBorder="1" applyAlignment="1">
      <alignment horizontal="left"/>
    </xf>
    <xf numFmtId="0" fontId="12" fillId="0" borderId="3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35" xfId="0" applyFont="1" applyBorder="1"/>
    <xf numFmtId="0" fontId="11" fillId="0" borderId="37" xfId="0" applyFont="1" applyBorder="1"/>
    <xf numFmtId="0" fontId="9" fillId="0" borderId="1" xfId="1" applyFont="1" applyFill="1" applyBorder="1" applyAlignment="1">
      <alignment horizontal="center" vertical="center" textRotation="90" wrapText="1"/>
    </xf>
    <xf numFmtId="0" fontId="9" fillId="0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left"/>
    </xf>
    <xf numFmtId="0" fontId="11" fillId="0" borderId="39" xfId="0" applyFont="1" applyFill="1" applyBorder="1" applyAlignment="1">
      <alignment horizontal="left"/>
    </xf>
    <xf numFmtId="0" fontId="11" fillId="0" borderId="38" xfId="0" applyFont="1" applyFill="1" applyBorder="1" applyAlignment="1">
      <alignment horizontal="left"/>
    </xf>
    <xf numFmtId="0" fontId="11" fillId="0" borderId="35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zoomScaleNormal="100" workbookViewId="0"/>
  </sheetViews>
  <sheetFormatPr defaultColWidth="8.7109375" defaultRowHeight="12.75"/>
  <cols>
    <col min="1" max="1" width="3" style="9" customWidth="1"/>
    <col min="2" max="2" width="5.140625" style="56" customWidth="1"/>
    <col min="3" max="3" width="15.42578125" style="57" customWidth="1"/>
    <col min="4" max="4" width="12.85546875" style="57" customWidth="1"/>
    <col min="5" max="5" width="7.7109375" style="9" customWidth="1"/>
    <col min="6" max="6" width="15.42578125" style="57" customWidth="1"/>
    <col min="7" max="7" width="12.85546875" style="57" customWidth="1"/>
    <col min="8" max="8" width="7.7109375" style="9" customWidth="1"/>
    <col min="9" max="9" width="7.7109375" style="56" customWidth="1"/>
    <col min="10" max="10" width="19.7109375" style="9" customWidth="1"/>
    <col min="11" max="16384" width="8.7109375" style="9"/>
  </cols>
  <sheetData>
    <row r="1" spans="1:10" s="27" customFormat="1">
      <c r="A1" s="9"/>
      <c r="B1" s="24"/>
      <c r="C1" s="25"/>
      <c r="D1" s="25"/>
      <c r="E1" s="25"/>
      <c r="F1" s="25"/>
      <c r="G1" s="25"/>
      <c r="H1" s="25"/>
      <c r="I1" s="26"/>
      <c r="J1" s="26"/>
    </row>
    <row r="2" spans="1:10" s="30" customFormat="1" ht="28.35" customHeight="1">
      <c r="A2" s="9"/>
      <c r="B2" s="1" t="s">
        <v>0</v>
      </c>
      <c r="C2" s="88" t="s">
        <v>1</v>
      </c>
      <c r="D2" s="88"/>
      <c r="E2" s="88"/>
      <c r="F2" s="89" t="s">
        <v>2</v>
      </c>
      <c r="G2" s="89"/>
      <c r="H2" s="89"/>
      <c r="I2" s="90" t="s">
        <v>3</v>
      </c>
      <c r="J2" s="91" t="s">
        <v>4</v>
      </c>
    </row>
    <row r="3" spans="1:10" s="30" customFormat="1" ht="28.35" customHeight="1">
      <c r="A3" s="9"/>
      <c r="B3" s="87"/>
      <c r="C3" s="31" t="s">
        <v>5</v>
      </c>
      <c r="D3" s="28" t="s">
        <v>6</v>
      </c>
      <c r="E3" s="29" t="s">
        <v>7</v>
      </c>
      <c r="F3" s="28" t="s">
        <v>5</v>
      </c>
      <c r="G3" s="28" t="s">
        <v>6</v>
      </c>
      <c r="H3" s="29" t="s">
        <v>7</v>
      </c>
      <c r="I3" s="90"/>
      <c r="J3" s="91"/>
    </row>
    <row r="4" spans="1:10" s="41" customFormat="1" ht="13.5" customHeight="1">
      <c r="A4" s="9"/>
      <c r="B4" s="32">
        <v>1</v>
      </c>
      <c r="C4" s="33" t="s">
        <v>8</v>
      </c>
      <c r="D4" s="34" t="s">
        <v>9</v>
      </c>
      <c r="E4" s="35">
        <v>117.5</v>
      </c>
      <c r="F4" s="36" t="s">
        <v>10</v>
      </c>
      <c r="G4" s="37" t="s">
        <v>11</v>
      </c>
      <c r="H4" s="38">
        <v>127.5</v>
      </c>
      <c r="I4" s="39">
        <f t="shared" ref="I4:I9" si="0">E4+H4</f>
        <v>245</v>
      </c>
      <c r="J4" s="40" t="str">
        <f t="shared" ref="J4:J9" si="1">CONCATENATE(C4," / ",F4)</f>
        <v>Lakatoš / Repovský</v>
      </c>
    </row>
    <row r="5" spans="1:10" s="41" customFormat="1" ht="13.5" customHeight="1">
      <c r="A5" s="9"/>
      <c r="B5" s="16">
        <v>2</v>
      </c>
      <c r="C5" s="42" t="s">
        <v>12</v>
      </c>
      <c r="D5" s="43" t="s">
        <v>13</v>
      </c>
      <c r="E5" s="44">
        <v>82.6</v>
      </c>
      <c r="F5" s="49" t="s">
        <v>14</v>
      </c>
      <c r="G5" s="50" t="s">
        <v>15</v>
      </c>
      <c r="H5" s="46">
        <v>115</v>
      </c>
      <c r="I5" s="47">
        <f t="shared" si="0"/>
        <v>197.6</v>
      </c>
      <c r="J5" s="48" t="str">
        <f t="shared" si="1"/>
        <v>Gajdoš / Tivadar</v>
      </c>
    </row>
    <row r="6" spans="1:10" s="41" customFormat="1" ht="13.5" customHeight="1">
      <c r="A6" s="9"/>
      <c r="B6" s="16">
        <v>3</v>
      </c>
      <c r="C6" s="53" t="s">
        <v>16</v>
      </c>
      <c r="D6" s="45" t="s">
        <v>17</v>
      </c>
      <c r="E6" s="54">
        <v>82.5</v>
      </c>
      <c r="F6" s="55" t="s">
        <v>18</v>
      </c>
      <c r="G6" s="45" t="s">
        <v>19</v>
      </c>
      <c r="H6" s="46">
        <v>90</v>
      </c>
      <c r="I6" s="47">
        <f t="shared" si="0"/>
        <v>172.5</v>
      </c>
      <c r="J6" s="48" t="str">
        <f t="shared" si="1"/>
        <v>Forgáč / Lukeš</v>
      </c>
    </row>
    <row r="7" spans="1:10" s="41" customFormat="1" ht="13.5" customHeight="1">
      <c r="A7" s="9"/>
      <c r="B7" s="16">
        <v>4</v>
      </c>
      <c r="C7" s="53" t="s">
        <v>20</v>
      </c>
      <c r="D7" s="45" t="s">
        <v>21</v>
      </c>
      <c r="E7" s="54">
        <v>70</v>
      </c>
      <c r="F7" s="55" t="s">
        <v>22</v>
      </c>
      <c r="G7" s="45" t="s">
        <v>15</v>
      </c>
      <c r="H7" s="46">
        <v>57.5</v>
      </c>
      <c r="I7" s="47">
        <f t="shared" si="0"/>
        <v>127.5</v>
      </c>
      <c r="J7" s="48" t="str">
        <f t="shared" si="1"/>
        <v>Mišľan / Princík</v>
      </c>
    </row>
    <row r="8" spans="1:10" s="41" customFormat="1" ht="13.5" customHeight="1">
      <c r="A8" s="9"/>
      <c r="B8" s="16">
        <v>5</v>
      </c>
      <c r="C8" s="49" t="s">
        <v>23</v>
      </c>
      <c r="D8" s="50" t="s">
        <v>24</v>
      </c>
      <c r="E8" s="51">
        <v>20</v>
      </c>
      <c r="F8" s="49" t="s">
        <v>18</v>
      </c>
      <c r="G8" s="50" t="s">
        <v>25</v>
      </c>
      <c r="H8" s="52">
        <v>75</v>
      </c>
      <c r="I8" s="47">
        <f t="shared" si="0"/>
        <v>95</v>
      </c>
      <c r="J8" s="48" t="str">
        <f t="shared" si="1"/>
        <v>Pliško / Lukeš</v>
      </c>
    </row>
    <row r="9" spans="1:10" s="41" customFormat="1" ht="13.5" customHeight="1">
      <c r="A9" s="9"/>
      <c r="B9" s="18">
        <v>6</v>
      </c>
      <c r="C9" s="58" t="s">
        <v>26</v>
      </c>
      <c r="D9" s="59" t="s">
        <v>27</v>
      </c>
      <c r="E9" s="60">
        <v>0</v>
      </c>
      <c r="F9" s="59" t="s">
        <v>28</v>
      </c>
      <c r="G9" s="59" t="s">
        <v>29</v>
      </c>
      <c r="H9" s="61">
        <v>0</v>
      </c>
      <c r="I9" s="62">
        <f t="shared" si="0"/>
        <v>0</v>
      </c>
      <c r="J9" s="63" t="str">
        <f t="shared" si="1"/>
        <v>Puškáš / Šimko</v>
      </c>
    </row>
  </sheetData>
  <mergeCells count="5">
    <mergeCell ref="B2:B3"/>
    <mergeCell ref="C2:E2"/>
    <mergeCell ref="F2:H2"/>
    <mergeCell ref="I2:I3"/>
    <mergeCell ref="J2:J3"/>
  </mergeCells>
  <printOptions horizontalCentered="1"/>
  <pageMargins left="0.74803149606299213" right="0.74803149606299213" top="0.82" bottom="0.39370078740157483" header="0.51181102362204722" footer="0.51181102362204722"/>
  <pageSetup paperSize="9" firstPageNumber="0" orientation="landscape" horizontalDpi="300" verticalDpi="300"/>
  <headerFooter alignWithMargins="0">
    <oddHeader>&amp;C&amp;16Inscription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tabSelected="1" zoomScaleNormal="100" workbookViewId="0">
      <selection sqref="A1:P1"/>
    </sheetView>
  </sheetViews>
  <sheetFormatPr defaultRowHeight="15.75"/>
  <cols>
    <col min="1" max="1" width="18.42578125" style="1" customWidth="1"/>
    <col min="2" max="13" width="8.140625" style="1" customWidth="1"/>
    <col min="14" max="18" width="7.5703125" style="1" customWidth="1"/>
    <col min="19" max="16384" width="9.140625" style="1"/>
  </cols>
  <sheetData>
    <row r="1" spans="1:19" ht="20.25">
      <c r="A1" s="103" t="s">
        <v>30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9" s="71" customFormat="1" ht="12.75"/>
    <row r="3" spans="1:19" s="71" customFormat="1" ht="12.75">
      <c r="A3" s="72"/>
      <c r="B3" s="72"/>
    </row>
    <row r="4" spans="1:19" s="71" customFormat="1" ht="12.75"/>
    <row r="5" spans="1:19" s="71" customFormat="1" ht="12.75">
      <c r="A5" s="73"/>
      <c r="B5" s="92" t="str">
        <f>A6</f>
        <v>Lakatoš / Repovský</v>
      </c>
      <c r="C5" s="93"/>
      <c r="D5" s="92" t="str">
        <f>A7</f>
        <v>Gajdoš / Tivadar</v>
      </c>
      <c r="E5" s="93"/>
      <c r="F5" s="92" t="str">
        <f>A8</f>
        <v>Forgáč / Lukeš</v>
      </c>
      <c r="G5" s="93"/>
      <c r="H5" s="92" t="str">
        <f>A9</f>
        <v>Mišľan / Princík</v>
      </c>
      <c r="I5" s="93"/>
      <c r="J5" s="92" t="str">
        <f>A10</f>
        <v>Pliško / Lukeš</v>
      </c>
      <c r="K5" s="93"/>
      <c r="L5" s="92" t="str">
        <f>A11</f>
        <v>Puškáš / Šimko</v>
      </c>
      <c r="M5" s="93"/>
      <c r="N5" s="74" t="s">
        <v>31</v>
      </c>
      <c r="O5" s="92" t="s">
        <v>32</v>
      </c>
      <c r="P5" s="93"/>
      <c r="Q5" s="92" t="s">
        <v>31</v>
      </c>
      <c r="R5" s="93"/>
      <c r="S5" s="74" t="s">
        <v>33</v>
      </c>
    </row>
    <row r="6" spans="1:19" s="71" customFormat="1" ht="12.75">
      <c r="A6" s="70" t="str">
        <f>Nasadenie!J4</f>
        <v>Lakatoš / Repovský</v>
      </c>
      <c r="B6" s="97" t="s">
        <v>34</v>
      </c>
      <c r="C6" s="99"/>
      <c r="D6" s="75">
        <f>F27</f>
        <v>2</v>
      </c>
      <c r="E6" s="76">
        <f>G27</f>
        <v>0</v>
      </c>
      <c r="F6" s="75">
        <f>G23</f>
        <v>2</v>
      </c>
      <c r="G6" s="76">
        <f>F23</f>
        <v>1</v>
      </c>
      <c r="H6" s="75">
        <f>F21</f>
        <v>2</v>
      </c>
      <c r="I6" s="76">
        <f>G21</f>
        <v>1</v>
      </c>
      <c r="J6" s="75">
        <f>G18</f>
        <v>0</v>
      </c>
      <c r="K6" s="76">
        <f>F18</f>
        <v>2</v>
      </c>
      <c r="L6" s="75">
        <f>2</f>
        <v>2</v>
      </c>
      <c r="M6" s="76">
        <f>0</f>
        <v>0</v>
      </c>
      <c r="N6" s="77">
        <f>IF(D6&gt;E6,2,1)+IF(F6&gt;G6,2,1)+IF(H6&gt;I6,2,1)+IF(J6&gt;K6,2,1)+IF(L6&gt;M6,2,1)</f>
        <v>9</v>
      </c>
      <c r="O6" s="75">
        <f>D6+F6+H6+J6+L6</f>
        <v>8</v>
      </c>
      <c r="P6" s="76">
        <f>E6+G6+I6+K6+M6</f>
        <v>4</v>
      </c>
      <c r="Q6" s="85">
        <f>H14+J14+I18+K18+H21+J21+L21+I23+K23+M23+H27+J27</f>
        <v>158</v>
      </c>
      <c r="R6" s="86">
        <f>I14+K14++H18+J18+I21+K21+M21+H23+J23+L23+I27+K27</f>
        <v>133</v>
      </c>
      <c r="S6" s="77">
        <f>3</f>
        <v>3</v>
      </c>
    </row>
    <row r="7" spans="1:19" s="71" customFormat="1" ht="12.75">
      <c r="A7" s="70" t="str">
        <f>Nasadenie!J5</f>
        <v>Gajdoš / Tivadar</v>
      </c>
      <c r="B7" s="75">
        <f>G27</f>
        <v>0</v>
      </c>
      <c r="C7" s="76">
        <f>F27</f>
        <v>2</v>
      </c>
      <c r="D7" s="97" t="s">
        <v>34</v>
      </c>
      <c r="E7" s="99"/>
      <c r="F7" s="75">
        <f>F20</f>
        <v>2</v>
      </c>
      <c r="G7" s="76">
        <f>G20</f>
        <v>0</v>
      </c>
      <c r="H7" s="75">
        <f>G24</f>
        <v>2</v>
      </c>
      <c r="I7" s="76">
        <f>F24</f>
        <v>0</v>
      </c>
      <c r="J7" s="75">
        <f>F15</f>
        <v>2</v>
      </c>
      <c r="K7" s="76">
        <f>G15</f>
        <v>0</v>
      </c>
      <c r="L7" s="75">
        <f>G17</f>
        <v>2</v>
      </c>
      <c r="M7" s="76">
        <f>F17</f>
        <v>0</v>
      </c>
      <c r="N7" s="77">
        <f>IF(B7&gt;C7,2,1)+IF(F7&gt;G7,2,1)+IF(H7&gt;I7,2,1)+IF(J7&gt;K7,2,1)+IF(L7&gt;M7,2,1)</f>
        <v>9</v>
      </c>
      <c r="O7" s="75">
        <f>B7+F7+H7+J7+L7</f>
        <v>8</v>
      </c>
      <c r="P7" s="76">
        <f>C7+G7+I7+K7+M7</f>
        <v>2</v>
      </c>
      <c r="Q7" s="85">
        <f>H15+J15+I17+K17+H20+J20+I24+K24+I27+K27</f>
        <v>146</v>
      </c>
      <c r="R7" s="86">
        <f>I15+K15+H17+J17+I20+K20+H24+J24+H27+J27</f>
        <v>99</v>
      </c>
      <c r="S7" s="77">
        <f>1</f>
        <v>1</v>
      </c>
    </row>
    <row r="8" spans="1:19" s="71" customFormat="1" ht="12.75">
      <c r="A8" s="70" t="str">
        <f>Nasadenie!J6</f>
        <v>Forgáč / Lukeš</v>
      </c>
      <c r="B8" s="75">
        <f>F23</f>
        <v>1</v>
      </c>
      <c r="C8" s="76">
        <f>G23</f>
        <v>2</v>
      </c>
      <c r="D8" s="75">
        <f>G20</f>
        <v>0</v>
      </c>
      <c r="E8" s="76">
        <f>F20</f>
        <v>2</v>
      </c>
      <c r="F8" s="97" t="s">
        <v>34</v>
      </c>
      <c r="G8" s="99"/>
      <c r="H8" s="75">
        <f>F16</f>
        <v>2</v>
      </c>
      <c r="I8" s="76">
        <f>G16</f>
        <v>1</v>
      </c>
      <c r="J8" s="75">
        <f>G28</f>
        <v>0</v>
      </c>
      <c r="K8" s="76">
        <f>F28</f>
        <v>2</v>
      </c>
      <c r="L8" s="75">
        <f>F25</f>
        <v>2</v>
      </c>
      <c r="M8" s="76">
        <f>G25</f>
        <v>0</v>
      </c>
      <c r="N8" s="77">
        <f>IF(B8&gt;C8,2,1)+IF(D8&gt;E8,2,1)+IF(H8&gt;I8,2,1)+IF(J8&gt;K8,2,1)+IF(L8&gt;M8,2,1)</f>
        <v>7</v>
      </c>
      <c r="O8" s="75">
        <f>B8+D8+H8+J8+L8</f>
        <v>5</v>
      </c>
      <c r="P8" s="76">
        <f>C8+E8+I8+K8+M8</f>
        <v>7</v>
      </c>
      <c r="Q8" s="85">
        <f>H16+J16+L16+I20+K20+H23+J23+L23+H25+J25+I28+K28</f>
        <v>136</v>
      </c>
      <c r="R8" s="86">
        <f>I16+K16+M16+H20+J20+I23+K23+M23+I25+K25+H28+J28</f>
        <v>149</v>
      </c>
      <c r="S8" s="77">
        <f>4</f>
        <v>4</v>
      </c>
    </row>
    <row r="9" spans="1:19" s="71" customFormat="1" ht="12.75">
      <c r="A9" s="70" t="str">
        <f>Nasadenie!J7</f>
        <v>Mišľan / Princík</v>
      </c>
      <c r="B9" s="75">
        <f>G21</f>
        <v>1</v>
      </c>
      <c r="C9" s="76">
        <f>F21</f>
        <v>2</v>
      </c>
      <c r="D9" s="75">
        <f>F24</f>
        <v>0</v>
      </c>
      <c r="E9" s="76">
        <f>G24</f>
        <v>2</v>
      </c>
      <c r="F9" s="75">
        <f>G16</f>
        <v>1</v>
      </c>
      <c r="G9" s="76">
        <f>F16</f>
        <v>2</v>
      </c>
      <c r="H9" s="97" t="s">
        <v>34</v>
      </c>
      <c r="I9" s="99"/>
      <c r="J9" s="75">
        <f>G26</f>
        <v>0</v>
      </c>
      <c r="K9" s="76">
        <f>F26</f>
        <v>2</v>
      </c>
      <c r="L9" s="75">
        <f>F19</f>
        <v>2</v>
      </c>
      <c r="M9" s="76">
        <f>G19</f>
        <v>0</v>
      </c>
      <c r="N9" s="77">
        <f>IF(B9&gt;C9,2,1)+IF(D9&gt;E9,2,1)+IF(F9&gt;G9,2,1)+IF(J9&gt;K9,2,1)+IF(L9&gt;M9,2,1)</f>
        <v>6</v>
      </c>
      <c r="O9" s="75">
        <f>B9+D9+F9+J9+L9</f>
        <v>4</v>
      </c>
      <c r="P9" s="76">
        <f>C9+E9+G9+K9+M9</f>
        <v>8</v>
      </c>
      <c r="Q9" s="85">
        <f>I16+K16+M16+H19+J19+I21+K21+M21+H24+J24+I26+K26</f>
        <v>132</v>
      </c>
      <c r="R9" s="86">
        <f>H16+J16+L16+I19+K19+H21+J21+L21+I24+K24+H26+J26</f>
        <v>149</v>
      </c>
      <c r="S9" s="77">
        <f>5</f>
        <v>5</v>
      </c>
    </row>
    <row r="10" spans="1:19" s="71" customFormat="1" ht="12.75">
      <c r="A10" s="70" t="str">
        <f>Nasadenie!J8</f>
        <v>Pliško / Lukeš</v>
      </c>
      <c r="B10" s="75">
        <f>F18</f>
        <v>2</v>
      </c>
      <c r="C10" s="76">
        <f>G18</f>
        <v>0</v>
      </c>
      <c r="D10" s="75">
        <f>G15</f>
        <v>0</v>
      </c>
      <c r="E10" s="76">
        <f>F15</f>
        <v>2</v>
      </c>
      <c r="F10" s="75">
        <f>F28</f>
        <v>2</v>
      </c>
      <c r="G10" s="76">
        <f>G28</f>
        <v>0</v>
      </c>
      <c r="H10" s="75">
        <f>F26</f>
        <v>2</v>
      </c>
      <c r="I10" s="76">
        <f>G26</f>
        <v>0</v>
      </c>
      <c r="J10" s="97" t="s">
        <v>34</v>
      </c>
      <c r="K10" s="99"/>
      <c r="L10" s="75">
        <f>G22</f>
        <v>2</v>
      </c>
      <c r="M10" s="76">
        <f>F22</f>
        <v>0</v>
      </c>
      <c r="N10" s="77">
        <f>IF(B10&gt;C10,2,1)+IF(D10&gt;E10,2,1)+IF(F10&gt;G10,2,1)+IF(H10&gt;I10,2,1)+IF(L10&gt;M10,2,1)</f>
        <v>9</v>
      </c>
      <c r="O10" s="75">
        <f>B10+D10+F10+H10+L10</f>
        <v>8</v>
      </c>
      <c r="P10" s="76">
        <f>C10+E10+G10+I10+M10</f>
        <v>2</v>
      </c>
      <c r="Q10" s="85">
        <f>I15+K15+H18+J18+I22+K22+H26+J26+H28+J28</f>
        <v>138</v>
      </c>
      <c r="R10" s="86">
        <f>H15+J15+I18+K18+H22+J22+I26+K26+I28+K28</f>
        <v>104</v>
      </c>
      <c r="S10" s="77">
        <f>2</f>
        <v>2</v>
      </c>
    </row>
    <row r="11" spans="1:19" s="71" customFormat="1" ht="12.75">
      <c r="A11" s="70" t="str">
        <f>Nasadenie!J9</f>
        <v>Puškáš / Šimko</v>
      </c>
      <c r="B11" s="75">
        <f>0</f>
        <v>0</v>
      </c>
      <c r="C11" s="76">
        <f>2</f>
        <v>2</v>
      </c>
      <c r="D11" s="75">
        <f>F17</f>
        <v>0</v>
      </c>
      <c r="E11" s="76">
        <f>G17</f>
        <v>2</v>
      </c>
      <c r="F11" s="75">
        <f>G25</f>
        <v>0</v>
      </c>
      <c r="G11" s="76">
        <f>F25</f>
        <v>2</v>
      </c>
      <c r="H11" s="75">
        <f>G19</f>
        <v>0</v>
      </c>
      <c r="I11" s="76">
        <f>F19</f>
        <v>2</v>
      </c>
      <c r="J11" s="75">
        <f>F22</f>
        <v>0</v>
      </c>
      <c r="K11" s="76">
        <f>G22</f>
        <v>2</v>
      </c>
      <c r="L11" s="97" t="s">
        <v>34</v>
      </c>
      <c r="M11" s="99"/>
      <c r="N11" s="77">
        <f>IF(B11&gt;C11,2,1)+IF(D11&gt;E11,2,1)+IF(F11&gt;G11,2,1)+IF(H11&gt;I11,2,1)+IF(J11&gt;K11,2,1)</f>
        <v>5</v>
      </c>
      <c r="O11" s="75">
        <f>B11+D11+F11+H11+J11</f>
        <v>0</v>
      </c>
      <c r="P11" s="76">
        <f>C11+E11+G11+I11+K11</f>
        <v>10</v>
      </c>
      <c r="Q11" s="85">
        <f>I14+K14+H17+J17+I19+K19+H22+J22+I25+K25</f>
        <v>74</v>
      </c>
      <c r="R11" s="86">
        <f>I17+K17+H19+J19+I22+K22+H14+J14+H25+J25</f>
        <v>150</v>
      </c>
      <c r="S11" s="77">
        <f>6</f>
        <v>6</v>
      </c>
    </row>
    <row r="12" spans="1:19" s="71" customFormat="1" ht="12.75"/>
    <row r="13" spans="1:19" s="71" customFormat="1" ht="12.75">
      <c r="A13" s="77" t="s">
        <v>35</v>
      </c>
      <c r="B13" s="97" t="s">
        <v>36</v>
      </c>
      <c r="C13" s="98"/>
      <c r="D13" s="98"/>
      <c r="E13" s="99"/>
      <c r="F13" s="100" t="s">
        <v>37</v>
      </c>
      <c r="G13" s="100"/>
      <c r="H13" s="101" t="s">
        <v>38</v>
      </c>
      <c r="I13" s="101"/>
      <c r="J13" s="101" t="s">
        <v>39</v>
      </c>
      <c r="K13" s="101"/>
      <c r="L13" s="101" t="s">
        <v>40</v>
      </c>
      <c r="M13" s="101"/>
      <c r="N13" s="102"/>
      <c r="O13" s="102"/>
      <c r="P13" s="84"/>
    </row>
    <row r="14" spans="1:19" s="71" customFormat="1" ht="12.75">
      <c r="A14" s="78">
        <v>1</v>
      </c>
      <c r="B14" s="94" t="str">
        <f>A6</f>
        <v>Lakatoš / Repovský</v>
      </c>
      <c r="C14" s="95"/>
      <c r="D14" s="94" t="str">
        <f>A11</f>
        <v>Puškáš / Šimko</v>
      </c>
      <c r="E14" s="96"/>
      <c r="F14" s="79">
        <f t="shared" ref="F14:F28" si="0">IF(H14=I14,"",SUM(IF(H14&gt;I14,1,0),IF(J14&gt;K14,1,0),IF(L14&lt;=M14,0,1)))</f>
        <v>2</v>
      </c>
      <c r="G14" s="80">
        <f t="shared" ref="G14:G28" si="1">IF(H14=I14,"",SUM(IF(H14&lt;I14,1,0),IF(J14&lt;K14,1,0),IF(L14&gt;=M14,0,1)))</f>
        <v>0</v>
      </c>
      <c r="H14" s="81">
        <f>15</f>
        <v>15</v>
      </c>
      <c r="I14" s="76">
        <f>5</f>
        <v>5</v>
      </c>
      <c r="J14" s="75">
        <f>15</f>
        <v>15</v>
      </c>
      <c r="K14" s="76">
        <f>7</f>
        <v>7</v>
      </c>
      <c r="L14" s="75"/>
      <c r="M14" s="76"/>
      <c r="N14" s="82"/>
      <c r="O14" s="83"/>
      <c r="P14" s="82"/>
    </row>
    <row r="15" spans="1:19" s="71" customFormat="1" ht="12.75">
      <c r="A15" s="78">
        <v>2</v>
      </c>
      <c r="B15" s="94" t="str">
        <f>A7</f>
        <v>Gajdoš / Tivadar</v>
      </c>
      <c r="C15" s="95"/>
      <c r="D15" s="94" t="str">
        <f>A10</f>
        <v>Pliško / Lukeš</v>
      </c>
      <c r="E15" s="95"/>
      <c r="F15" s="79">
        <f t="shared" si="0"/>
        <v>2</v>
      </c>
      <c r="G15" s="80">
        <f t="shared" si="1"/>
        <v>0</v>
      </c>
      <c r="H15" s="75">
        <f>15</f>
        <v>15</v>
      </c>
      <c r="I15" s="76">
        <f>7</f>
        <v>7</v>
      </c>
      <c r="J15" s="75">
        <f>15</f>
        <v>15</v>
      </c>
      <c r="K15" s="76">
        <f>11</f>
        <v>11</v>
      </c>
      <c r="L15" s="75"/>
      <c r="M15" s="76"/>
      <c r="N15" s="82"/>
      <c r="O15" s="83"/>
      <c r="P15" s="82"/>
    </row>
    <row r="16" spans="1:19" s="71" customFormat="1" ht="12.75">
      <c r="A16" s="78">
        <v>3</v>
      </c>
      <c r="B16" s="94" t="str">
        <f>A8</f>
        <v>Forgáč / Lukeš</v>
      </c>
      <c r="C16" s="95"/>
      <c r="D16" s="94" t="str">
        <f>A9</f>
        <v>Mišľan / Princík</v>
      </c>
      <c r="E16" s="95"/>
      <c r="F16" s="79">
        <f t="shared" si="0"/>
        <v>2</v>
      </c>
      <c r="G16" s="80">
        <f t="shared" si="1"/>
        <v>1</v>
      </c>
      <c r="H16" s="75">
        <f>15</f>
        <v>15</v>
      </c>
      <c r="I16" s="76">
        <f>10</f>
        <v>10</v>
      </c>
      <c r="J16" s="75">
        <f>9</f>
        <v>9</v>
      </c>
      <c r="K16" s="76">
        <f>15</f>
        <v>15</v>
      </c>
      <c r="L16" s="75">
        <f>12</f>
        <v>12</v>
      </c>
      <c r="M16" s="76">
        <f>8</f>
        <v>8</v>
      </c>
      <c r="N16" s="82"/>
      <c r="O16" s="83"/>
      <c r="P16" s="82"/>
    </row>
    <row r="17" spans="1:16" s="71" customFormat="1" ht="12.75">
      <c r="A17" s="78">
        <v>4</v>
      </c>
      <c r="B17" s="94" t="str">
        <f>A11</f>
        <v>Puškáš / Šimko</v>
      </c>
      <c r="C17" s="95"/>
      <c r="D17" s="94" t="str">
        <f>A7</f>
        <v>Gajdoš / Tivadar</v>
      </c>
      <c r="E17" s="95"/>
      <c r="F17" s="79">
        <f t="shared" si="0"/>
        <v>0</v>
      </c>
      <c r="G17" s="80">
        <f t="shared" si="1"/>
        <v>2</v>
      </c>
      <c r="H17" s="75">
        <f>7</f>
        <v>7</v>
      </c>
      <c r="I17" s="76">
        <f>15</f>
        <v>15</v>
      </c>
      <c r="J17" s="75">
        <f>9</f>
        <v>9</v>
      </c>
      <c r="K17" s="76">
        <f>15</f>
        <v>15</v>
      </c>
      <c r="L17" s="75"/>
      <c r="M17" s="76"/>
      <c r="N17" s="82"/>
      <c r="O17" s="83"/>
      <c r="P17" s="82"/>
    </row>
    <row r="18" spans="1:16" s="71" customFormat="1" ht="12.75">
      <c r="A18" s="78">
        <v>5</v>
      </c>
      <c r="B18" s="94" t="str">
        <f>A10</f>
        <v>Pliško / Lukeš</v>
      </c>
      <c r="C18" s="95"/>
      <c r="D18" s="94" t="str">
        <f>A6</f>
        <v>Lakatoš / Repovský</v>
      </c>
      <c r="E18" s="95"/>
      <c r="F18" s="79">
        <f t="shared" si="0"/>
        <v>2</v>
      </c>
      <c r="G18" s="80">
        <f t="shared" si="1"/>
        <v>0</v>
      </c>
      <c r="H18" s="75">
        <f>15</f>
        <v>15</v>
      </c>
      <c r="I18" s="76">
        <f>6</f>
        <v>6</v>
      </c>
      <c r="J18" s="75">
        <f>15</f>
        <v>15</v>
      </c>
      <c r="K18" s="76">
        <f>13</f>
        <v>13</v>
      </c>
      <c r="L18" s="75"/>
      <c r="M18" s="76"/>
      <c r="N18" s="82"/>
      <c r="O18" s="83"/>
      <c r="P18" s="82"/>
    </row>
    <row r="19" spans="1:16" s="71" customFormat="1" ht="12.75">
      <c r="A19" s="78">
        <v>6</v>
      </c>
      <c r="B19" s="94" t="str">
        <f>A9</f>
        <v>Mišľan / Princík</v>
      </c>
      <c r="C19" s="95"/>
      <c r="D19" s="94" t="str">
        <f>A11</f>
        <v>Puškáš / Šimko</v>
      </c>
      <c r="E19" s="95"/>
      <c r="F19" s="79">
        <f t="shared" si="0"/>
        <v>2</v>
      </c>
      <c r="G19" s="80">
        <f t="shared" si="1"/>
        <v>0</v>
      </c>
      <c r="H19" s="75">
        <f>15</f>
        <v>15</v>
      </c>
      <c r="I19" s="76">
        <f>8</f>
        <v>8</v>
      </c>
      <c r="J19" s="75">
        <f>15</f>
        <v>15</v>
      </c>
      <c r="K19" s="76">
        <f>9</f>
        <v>9</v>
      </c>
      <c r="L19" s="75"/>
      <c r="M19" s="76"/>
      <c r="N19" s="82"/>
      <c r="O19" s="83"/>
      <c r="P19" s="82"/>
    </row>
    <row r="20" spans="1:16" s="71" customFormat="1" ht="12.75">
      <c r="A20" s="78">
        <v>7</v>
      </c>
      <c r="B20" s="94" t="str">
        <f>A7</f>
        <v>Gajdoš / Tivadar</v>
      </c>
      <c r="C20" s="95"/>
      <c r="D20" s="94" t="str">
        <f>A8</f>
        <v>Forgáč / Lukeš</v>
      </c>
      <c r="E20" s="95"/>
      <c r="F20" s="79">
        <f t="shared" si="0"/>
        <v>2</v>
      </c>
      <c r="G20" s="80">
        <f t="shared" si="1"/>
        <v>0</v>
      </c>
      <c r="H20" s="75">
        <f>15</f>
        <v>15</v>
      </c>
      <c r="I20" s="76">
        <f>11</f>
        <v>11</v>
      </c>
      <c r="J20" s="75">
        <f>15</f>
        <v>15</v>
      </c>
      <c r="K20" s="76">
        <f>8</f>
        <v>8</v>
      </c>
      <c r="L20" s="75"/>
      <c r="M20" s="76"/>
      <c r="N20" s="82"/>
      <c r="O20" s="83"/>
      <c r="P20" s="82"/>
    </row>
    <row r="21" spans="1:16" s="71" customFormat="1" ht="12.75">
      <c r="A21" s="78">
        <v>8</v>
      </c>
      <c r="B21" s="94" t="str">
        <f>A6</f>
        <v>Lakatoš / Repovský</v>
      </c>
      <c r="C21" s="95"/>
      <c r="D21" s="94" t="str">
        <f>A9</f>
        <v>Mišľan / Princík</v>
      </c>
      <c r="E21" s="95"/>
      <c r="F21" s="79">
        <f t="shared" si="0"/>
        <v>2</v>
      </c>
      <c r="G21" s="80">
        <f t="shared" si="1"/>
        <v>1</v>
      </c>
      <c r="H21" s="75">
        <f>9</f>
        <v>9</v>
      </c>
      <c r="I21" s="76">
        <f>15</f>
        <v>15</v>
      </c>
      <c r="J21" s="75">
        <f>15</f>
        <v>15</v>
      </c>
      <c r="K21" s="76">
        <f>12</f>
        <v>12</v>
      </c>
      <c r="L21" s="75">
        <f>12</f>
        <v>12</v>
      </c>
      <c r="M21" s="76">
        <f>6</f>
        <v>6</v>
      </c>
      <c r="N21" s="82"/>
      <c r="O21" s="83"/>
      <c r="P21" s="82"/>
    </row>
    <row r="22" spans="1:16" s="71" customFormat="1" ht="12.75">
      <c r="A22" s="78">
        <v>9</v>
      </c>
      <c r="B22" s="94" t="str">
        <f>A11</f>
        <v>Puškáš / Šimko</v>
      </c>
      <c r="C22" s="95"/>
      <c r="D22" s="94" t="str">
        <f>A10</f>
        <v>Pliško / Lukeš</v>
      </c>
      <c r="E22" s="95"/>
      <c r="F22" s="79">
        <f t="shared" si="0"/>
        <v>0</v>
      </c>
      <c r="G22" s="80">
        <f t="shared" si="1"/>
        <v>2</v>
      </c>
      <c r="H22" s="75">
        <f>9</f>
        <v>9</v>
      </c>
      <c r="I22" s="76">
        <f>15</f>
        <v>15</v>
      </c>
      <c r="J22" s="75">
        <f>6</f>
        <v>6</v>
      </c>
      <c r="K22" s="76">
        <f>15</f>
        <v>15</v>
      </c>
      <c r="L22" s="75"/>
      <c r="M22" s="76"/>
      <c r="N22" s="82"/>
      <c r="O22" s="83"/>
      <c r="P22" s="82"/>
    </row>
    <row r="23" spans="1:16" s="71" customFormat="1" ht="12.75">
      <c r="A23" s="78">
        <v>10</v>
      </c>
      <c r="B23" s="94" t="str">
        <f>A8</f>
        <v>Forgáč / Lukeš</v>
      </c>
      <c r="C23" s="95"/>
      <c r="D23" s="94" t="str">
        <f>A6</f>
        <v>Lakatoš / Repovský</v>
      </c>
      <c r="E23" s="95"/>
      <c r="F23" s="79">
        <f t="shared" si="0"/>
        <v>1</v>
      </c>
      <c r="G23" s="80">
        <f t="shared" si="1"/>
        <v>2</v>
      </c>
      <c r="H23" s="75">
        <v>17</v>
      </c>
      <c r="I23" s="76">
        <v>15</v>
      </c>
      <c r="J23" s="75">
        <f>7</f>
        <v>7</v>
      </c>
      <c r="K23" s="76">
        <f>15</f>
        <v>15</v>
      </c>
      <c r="L23" s="75">
        <f>8</f>
        <v>8</v>
      </c>
      <c r="M23" s="76">
        <f>12</f>
        <v>12</v>
      </c>
      <c r="N23" s="82"/>
      <c r="O23" s="83"/>
      <c r="P23" s="82"/>
    </row>
    <row r="24" spans="1:16" s="71" customFormat="1" ht="12.75">
      <c r="A24" s="78">
        <v>11</v>
      </c>
      <c r="B24" s="94" t="str">
        <f>A9</f>
        <v>Mišľan / Princík</v>
      </c>
      <c r="C24" s="95"/>
      <c r="D24" s="94" t="str">
        <f>A7</f>
        <v>Gajdoš / Tivadar</v>
      </c>
      <c r="E24" s="95"/>
      <c r="F24" s="79">
        <f t="shared" si="0"/>
        <v>0</v>
      </c>
      <c r="G24" s="80">
        <f t="shared" si="1"/>
        <v>2</v>
      </c>
      <c r="H24" s="75">
        <f>8</f>
        <v>8</v>
      </c>
      <c r="I24" s="76">
        <f>15</f>
        <v>15</v>
      </c>
      <c r="J24" s="75">
        <f>7</f>
        <v>7</v>
      </c>
      <c r="K24" s="76">
        <f>15</f>
        <v>15</v>
      </c>
      <c r="L24" s="75"/>
      <c r="M24" s="76"/>
      <c r="N24" s="82"/>
      <c r="O24" s="83"/>
      <c r="P24" s="82"/>
    </row>
    <row r="25" spans="1:16" s="71" customFormat="1" ht="12.75">
      <c r="A25" s="78">
        <v>12</v>
      </c>
      <c r="B25" s="94" t="str">
        <f>A8</f>
        <v>Forgáč / Lukeš</v>
      </c>
      <c r="C25" s="95"/>
      <c r="D25" s="94" t="str">
        <f>A11</f>
        <v>Puškáš / Šimko</v>
      </c>
      <c r="E25" s="95"/>
      <c r="F25" s="79">
        <f t="shared" si="0"/>
        <v>2</v>
      </c>
      <c r="G25" s="80">
        <f t="shared" si="1"/>
        <v>0</v>
      </c>
      <c r="H25" s="75">
        <f>15</f>
        <v>15</v>
      </c>
      <c r="I25" s="76">
        <f>5</f>
        <v>5</v>
      </c>
      <c r="J25" s="75">
        <f>15</f>
        <v>15</v>
      </c>
      <c r="K25" s="76">
        <f>9</f>
        <v>9</v>
      </c>
      <c r="L25" s="75"/>
      <c r="M25" s="76"/>
      <c r="N25" s="82"/>
      <c r="O25" s="83"/>
      <c r="P25" s="82"/>
    </row>
    <row r="26" spans="1:16" s="71" customFormat="1" ht="12.75">
      <c r="A26" s="78">
        <v>13</v>
      </c>
      <c r="B26" s="94" t="str">
        <f>A10</f>
        <v>Pliško / Lukeš</v>
      </c>
      <c r="C26" s="95"/>
      <c r="D26" s="94" t="str">
        <f>A9</f>
        <v>Mišľan / Princík</v>
      </c>
      <c r="E26" s="95"/>
      <c r="F26" s="79">
        <f t="shared" si="0"/>
        <v>2</v>
      </c>
      <c r="G26" s="80">
        <f t="shared" si="1"/>
        <v>0</v>
      </c>
      <c r="H26" s="75">
        <f>15</f>
        <v>15</v>
      </c>
      <c r="I26" s="76">
        <f>13</f>
        <v>13</v>
      </c>
      <c r="J26" s="75">
        <f>15</f>
        <v>15</v>
      </c>
      <c r="K26" s="76">
        <f>8</f>
        <v>8</v>
      </c>
      <c r="L26" s="75"/>
      <c r="M26" s="76"/>
      <c r="N26" s="82"/>
      <c r="O26" s="83"/>
      <c r="P26" s="82"/>
    </row>
    <row r="27" spans="1:16" s="71" customFormat="1" ht="12.75">
      <c r="A27" s="78">
        <v>14</v>
      </c>
      <c r="B27" s="94" t="str">
        <f>A6</f>
        <v>Lakatoš / Repovský</v>
      </c>
      <c r="C27" s="95"/>
      <c r="D27" s="94" t="str">
        <f>A7</f>
        <v>Gajdoš / Tivadar</v>
      </c>
      <c r="E27" s="95"/>
      <c r="F27" s="79">
        <f t="shared" si="0"/>
        <v>2</v>
      </c>
      <c r="G27" s="80">
        <f t="shared" si="1"/>
        <v>0</v>
      </c>
      <c r="H27" s="75">
        <f>16</f>
        <v>16</v>
      </c>
      <c r="I27" s="76">
        <f>14</f>
        <v>14</v>
      </c>
      <c r="J27" s="75">
        <f>15</f>
        <v>15</v>
      </c>
      <c r="K27" s="76">
        <f>12</f>
        <v>12</v>
      </c>
      <c r="L27" s="75"/>
      <c r="M27" s="76"/>
      <c r="N27" s="82"/>
      <c r="O27" s="83"/>
      <c r="P27" s="82"/>
    </row>
    <row r="28" spans="1:16" s="71" customFormat="1" ht="12.75">
      <c r="A28" s="78">
        <v>15</v>
      </c>
      <c r="B28" s="94" t="str">
        <f>A10</f>
        <v>Pliško / Lukeš</v>
      </c>
      <c r="C28" s="95"/>
      <c r="D28" s="94" t="str">
        <f>A8</f>
        <v>Forgáč / Lukeš</v>
      </c>
      <c r="E28" s="95"/>
      <c r="F28" s="79">
        <f t="shared" si="0"/>
        <v>2</v>
      </c>
      <c r="G28" s="80">
        <f t="shared" si="1"/>
        <v>0</v>
      </c>
      <c r="H28" s="75">
        <f>15</f>
        <v>15</v>
      </c>
      <c r="I28" s="76">
        <f>6</f>
        <v>6</v>
      </c>
      <c r="J28" s="75">
        <f>15</f>
        <v>15</v>
      </c>
      <c r="K28" s="76">
        <f>13</f>
        <v>13</v>
      </c>
      <c r="L28" s="75"/>
      <c r="M28" s="76"/>
      <c r="N28" s="82"/>
      <c r="O28" s="83"/>
      <c r="P28" s="82"/>
    </row>
    <row r="29" spans="1:16" s="71" customFormat="1" ht="12.75"/>
    <row r="30" spans="1:16" s="71" customFormat="1" ht="12.75"/>
    <row r="31" spans="1:16" s="71" customFormat="1" ht="12.75"/>
    <row r="32" spans="1:16" s="71" customFormat="1" ht="12.75"/>
    <row r="33" s="71" customFormat="1" ht="12.75"/>
    <row r="34" s="71" customFormat="1" ht="12.75"/>
  </sheetData>
  <mergeCells count="51">
    <mergeCell ref="A1:P1"/>
    <mergeCell ref="B5:C5"/>
    <mergeCell ref="D5:E5"/>
    <mergeCell ref="F5:G5"/>
    <mergeCell ref="H5:I5"/>
    <mergeCell ref="J5:K5"/>
    <mergeCell ref="L5:M5"/>
    <mergeCell ref="O5:P5"/>
    <mergeCell ref="N13:O13"/>
    <mergeCell ref="B6:C6"/>
    <mergeCell ref="D7:E7"/>
    <mergeCell ref="F8:G8"/>
    <mergeCell ref="H9:I9"/>
    <mergeCell ref="J10:K10"/>
    <mergeCell ref="L11:M11"/>
    <mergeCell ref="B13:E13"/>
    <mergeCell ref="F13:G13"/>
    <mergeCell ref="H13:I13"/>
    <mergeCell ref="J13:K13"/>
    <mergeCell ref="L13:M13"/>
    <mergeCell ref="D19:E19"/>
    <mergeCell ref="B14:C14"/>
    <mergeCell ref="D14:E14"/>
    <mergeCell ref="B15:C15"/>
    <mergeCell ref="D15:E15"/>
    <mergeCell ref="B16:C16"/>
    <mergeCell ref="D16:E16"/>
    <mergeCell ref="B28:C28"/>
    <mergeCell ref="D28:E28"/>
    <mergeCell ref="B23:C23"/>
    <mergeCell ref="D23:E23"/>
    <mergeCell ref="B24:C24"/>
    <mergeCell ref="D24:E24"/>
    <mergeCell ref="B25:C25"/>
    <mergeCell ref="D25:E25"/>
    <mergeCell ref="Q5:R5"/>
    <mergeCell ref="B26:C26"/>
    <mergeCell ref="D26:E26"/>
    <mergeCell ref="B27:C27"/>
    <mergeCell ref="D27:E27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</mergeCells>
  <pageMargins left="0.15" right="0.14000000000000001" top="0.25" bottom="0.23" header="0.25" footer="0.2"/>
  <pageSetup paperSize="9" scale="9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/>
  </sheetViews>
  <sheetFormatPr defaultColWidth="8.7109375" defaultRowHeight="12.75"/>
  <cols>
    <col min="1" max="1" width="7.7109375" style="21" customWidth="1"/>
    <col min="2" max="2" width="33.42578125" style="22" customWidth="1"/>
    <col min="3" max="3" width="10.28515625" style="22" customWidth="1"/>
    <col min="4" max="16384" width="8.7109375" style="9"/>
  </cols>
  <sheetData>
    <row r="1" spans="1:3" s="5" customFormat="1" ht="12.6" customHeight="1">
      <c r="A1" s="2"/>
      <c r="B1" s="3"/>
      <c r="C1" s="4"/>
    </row>
    <row r="2" spans="1:3" s="5" customFormat="1" ht="70.150000000000006" customHeight="1">
      <c r="A2" s="6" t="s">
        <v>41</v>
      </c>
      <c r="B2" s="7" t="s">
        <v>42</v>
      </c>
      <c r="C2" s="8" t="s">
        <v>31</v>
      </c>
    </row>
    <row r="3" spans="1:3" ht="15.75" customHeight="1">
      <c r="A3" s="64">
        <v>1</v>
      </c>
      <c r="B3" s="65" t="str">
        <f>'6'!A7</f>
        <v>Gajdoš / Tivadar</v>
      </c>
      <c r="C3" s="23">
        <v>20</v>
      </c>
    </row>
    <row r="4" spans="1:3" ht="15.75" customHeight="1">
      <c r="A4" s="10">
        <f>SUM(A3,1)</f>
        <v>2</v>
      </c>
      <c r="B4" s="11" t="str">
        <f>'6'!A10</f>
        <v>Pliško / Lukeš</v>
      </c>
      <c r="C4" s="12">
        <f>C3-2.5</f>
        <v>17.5</v>
      </c>
    </row>
    <row r="5" spans="1:3" ht="15.75" customHeight="1">
      <c r="A5" s="13">
        <f>SUM(A4,1)</f>
        <v>3</v>
      </c>
      <c r="B5" s="14" t="str">
        <f>'6'!A6</f>
        <v>Lakatoš / Repovský</v>
      </c>
      <c r="C5" s="15">
        <f>C4-2.5</f>
        <v>15</v>
      </c>
    </row>
    <row r="6" spans="1:3" ht="15.75" customHeight="1">
      <c r="A6" s="16">
        <f>SUM(A5,1)</f>
        <v>4</v>
      </c>
      <c r="B6" s="17" t="str">
        <f>'6'!A8</f>
        <v>Forgáč / Lukeš</v>
      </c>
      <c r="C6" s="66">
        <f>C5-2.5</f>
        <v>12.5</v>
      </c>
    </row>
    <row r="7" spans="1:3" ht="15.75" customHeight="1">
      <c r="A7" s="16">
        <f>SUM(A6,1)</f>
        <v>5</v>
      </c>
      <c r="B7" s="17" t="str">
        <f>'6'!A9</f>
        <v>Mišľan / Princík</v>
      </c>
      <c r="C7" s="66">
        <f>C6-2.5</f>
        <v>10</v>
      </c>
    </row>
    <row r="8" spans="1:3" ht="15.75" customHeight="1">
      <c r="A8" s="67">
        <v>6</v>
      </c>
      <c r="B8" s="68" t="str">
        <f>'6'!A11</f>
        <v>Puškáš / Šimko</v>
      </c>
      <c r="C8" s="69">
        <f>C7-2.5</f>
        <v>7.5</v>
      </c>
    </row>
    <row r="9" spans="1:3">
      <c r="A9" s="19"/>
      <c r="B9" s="20"/>
      <c r="C9" s="19"/>
    </row>
    <row r="10" spans="1:3">
      <c r="A10" s="19"/>
      <c r="B10" s="20"/>
      <c r="C10" s="19"/>
    </row>
    <row r="11" spans="1:3">
      <c r="A11" s="19"/>
      <c r="B11" s="20"/>
      <c r="C11" s="19"/>
    </row>
    <row r="12" spans="1:3">
      <c r="A12" s="19"/>
      <c r="B12" s="20"/>
      <c r="C12" s="19"/>
    </row>
  </sheetData>
  <pageMargins left="0.7" right="0.7" top="0.75" bottom="0.75" header="0.3" footer="0.3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14</vt:i4>
      </vt:variant>
    </vt:vector>
  </HeadingPairs>
  <TitlesOfParts>
    <vt:vector size="17" baseType="lpstr">
      <vt:lpstr>Nasadenie</vt:lpstr>
      <vt:lpstr>6</vt:lpstr>
      <vt:lpstr>Body</vt:lpstr>
      <vt:lpstr>Nasadenie!_1Excel_BuiltIn_Print_Area_1_1</vt:lpstr>
      <vt:lpstr>Nasadenie!fillPlayers_1</vt:lpstr>
      <vt:lpstr>Nasadenie!fillPlayers_1_1</vt:lpstr>
      <vt:lpstr>Nasadenie!fillPlayers_10_1</vt:lpstr>
      <vt:lpstr>Nasadenie!fillPlayers_11_1</vt:lpstr>
      <vt:lpstr>Nasadenie!fillPlayers_2_1</vt:lpstr>
      <vt:lpstr>Nasadenie!fillPlayers_3_1</vt:lpstr>
      <vt:lpstr>Nasadenie!fillPlayers_4_1</vt:lpstr>
      <vt:lpstr>Nasadenie!fillPlayers_5_1</vt:lpstr>
      <vt:lpstr>Nasadenie!fillPlayers_6_1</vt:lpstr>
      <vt:lpstr>Nasadenie!fillPlayers_7_1</vt:lpstr>
      <vt:lpstr>Nasadenie!fillPlayers_8_1</vt:lpstr>
      <vt:lpstr>Nasadenie!fillPlayers_9_1</vt:lpstr>
      <vt:lpstr>Nasadenie!Oblasť_tlače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OEM</cp:lastModifiedBy>
  <dcterms:created xsi:type="dcterms:W3CDTF">2013-06-23T12:54:07Z</dcterms:created>
  <dcterms:modified xsi:type="dcterms:W3CDTF">2013-06-23T13:02:55Z</dcterms:modified>
</cp:coreProperties>
</file>